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2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<sst xmlns="http://schemas.openxmlformats.org/spreadsheetml/2006/main" count="22">
  <si>
    <t>送审工程造价总额(万元)</t>
  </si>
  <si>
    <t>参照收费标准</t>
  </si>
  <si>
    <t>基本收费金额(元)</t>
  </si>
  <si>
    <t>说明</t>
  </si>
  <si>
    <t>送审工程造价(万元)</t>
  </si>
  <si>
    <t>费率(千分之)</t>
  </si>
  <si>
    <t>100万以下部份（含100万）</t>
  </si>
  <si>
    <t>最低2000</t>
  </si>
  <si>
    <r>
      <t>100-500</t>
    </r>
    <r>
      <rPr>
        <sz val="10"/>
        <rFont val="微软雅黑"/>
        <charset val="134"/>
      </rPr>
      <t>万部份（含</t>
    </r>
    <r>
      <rPr>
        <sz val="10"/>
        <rFont val="微软雅黑"/>
        <family val="1"/>
        <charset val="0"/>
      </rPr>
      <t>500</t>
    </r>
    <r>
      <rPr>
        <sz val="10"/>
        <rFont val="微软雅黑"/>
        <charset val="134"/>
      </rPr>
      <t>万）</t>
    </r>
  </si>
  <si>
    <r>
      <t>500-1000</t>
    </r>
    <r>
      <rPr>
        <sz val="10"/>
        <rFont val="微软雅黑"/>
        <charset val="134"/>
      </rPr>
      <t>万部份（含</t>
    </r>
    <r>
      <rPr>
        <sz val="10"/>
        <rFont val="微软雅黑"/>
        <family val="1"/>
        <charset val="0"/>
      </rPr>
      <t>1000</t>
    </r>
    <r>
      <rPr>
        <sz val="10"/>
        <rFont val="微软雅黑"/>
        <charset val="134"/>
      </rPr>
      <t>万）</t>
    </r>
  </si>
  <si>
    <t>1000-2000万部份（含2000万）</t>
  </si>
  <si>
    <t>2000-5000万部份（含5000万）</t>
  </si>
  <si>
    <t>5000-10000万部份（含10000万）</t>
  </si>
  <si>
    <t>1亿以上部分</t>
  </si>
  <si>
    <t>←请输入送审工程造价</t>
  </si>
  <si>
    <t>基本收费金额</t>
  </si>
  <si>
    <t>←请输入核减额</t>
  </si>
  <si>
    <t>追加收费金额</t>
  </si>
  <si>
    <t>超过5%以外的核减额,按超过部份的5%计追加收费</t>
  </si>
  <si>
    <t>←请输入核增额</t>
  </si>
  <si>
    <t>按核增额的5%计追加收费</t>
  </si>
  <si>
    <t>总收费金额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</si>
</sst>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_);[Red]\(#,##0\)"/>
    <numFmt numFmtId="178" formatCode="0_);[Red]\(0\)"/>
    <numFmt numFmtId="179" formatCode="#,##0.00_);\(#,##0.00\)"/>
  </numFmts>
  <fonts count="24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name val="微软雅黑"/>
      <family val="1"/>
      <charset val="0"/>
    </font>
    <font>
      <b/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7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1" borderId="14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13" fillId="11" borderId="12" applyNumberFormat="0" applyAlignment="0" applyProtection="0">
      <alignment vertical="center"/>
    </xf>
    <xf numFmtId="0" fontId="22" fillId="24" borderId="17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/>
      <protection hidden="1"/>
    </xf>
    <xf numFmtId="178" fontId="2" fillId="0" borderId="4" xfId="0" applyNumberFormat="1" applyFont="1" applyFill="1" applyBorder="1" applyAlignment="1" applyProtection="1">
      <alignment horizontal="center" wrapText="1"/>
      <protection hidden="1"/>
    </xf>
    <xf numFmtId="0" fontId="1" fillId="0" borderId="5" xfId="0" applyFont="1" applyFill="1" applyBorder="1" applyAlignment="1" applyProtection="1">
      <alignment horizontal="center" wrapText="1"/>
      <protection hidden="1"/>
    </xf>
    <xf numFmtId="177" fontId="1" fillId="0" borderId="5" xfId="0" applyNumberFormat="1" applyFont="1" applyFill="1" applyBorder="1" applyAlignment="1" applyProtection="1">
      <alignment horizontal="center" wrapText="1"/>
      <protection hidden="1"/>
    </xf>
    <xf numFmtId="0" fontId="1" fillId="0" borderId="7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 wrapText="1"/>
      <protection hidden="1"/>
    </xf>
    <xf numFmtId="176" fontId="3" fillId="0" borderId="1" xfId="0" applyNumberFormat="1" applyFont="1" applyFill="1" applyBorder="1" applyAlignment="1" applyProtection="1">
      <alignment horizontal="center"/>
      <protection locked="0"/>
    </xf>
    <xf numFmtId="179" fontId="3" fillId="0" borderId="2" xfId="0" applyNumberFormat="1" applyFont="1" applyFill="1" applyBorder="1" applyAlignment="1" applyProtection="1">
      <alignment horizontal="left" wrapText="1"/>
      <protection hidden="1"/>
    </xf>
    <xf numFmtId="0" fontId="3" fillId="0" borderId="2" xfId="0" applyFont="1" applyFill="1" applyBorder="1" applyAlignment="1" applyProtection="1">
      <alignment horizontal="right"/>
      <protection hidden="1"/>
    </xf>
    <xf numFmtId="41" fontId="3" fillId="0" borderId="2" xfId="0" applyNumberFormat="1" applyFont="1" applyFill="1" applyBorder="1" applyAlignment="1" applyProtection="1">
      <alignment horizontal="center"/>
      <protection hidden="1"/>
    </xf>
    <xf numFmtId="0" fontId="1" fillId="0" borderId="8" xfId="0" applyFont="1" applyFill="1" applyBorder="1" applyAlignment="1" applyProtection="1">
      <alignment horizontal="center"/>
      <protection hidden="1"/>
    </xf>
    <xf numFmtId="176" fontId="3" fillId="0" borderId="4" xfId="0" applyNumberFormat="1" applyFont="1" applyFill="1" applyBorder="1" applyAlignment="1" applyProtection="1">
      <alignment horizontal="center"/>
      <protection locked="0"/>
    </xf>
    <xf numFmtId="179" fontId="3" fillId="0" borderId="5" xfId="0" applyNumberFormat="1" applyFont="1" applyFill="1" applyBorder="1" applyAlignment="1" applyProtection="1">
      <alignment horizontal="left" wrapText="1"/>
      <protection hidden="1"/>
    </xf>
    <xf numFmtId="0" fontId="3" fillId="0" borderId="5" xfId="0" applyFont="1" applyFill="1" applyBorder="1" applyAlignment="1" applyProtection="1">
      <alignment horizontal="right"/>
      <protection hidden="1"/>
    </xf>
    <xf numFmtId="41" fontId="3" fillId="0" borderId="5" xfId="0" applyNumberFormat="1" applyFont="1" applyFill="1" applyBorder="1" applyAlignment="1" applyProtection="1">
      <alignment horizontal="center"/>
      <protection hidden="1"/>
    </xf>
    <xf numFmtId="0" fontId="1" fillId="0" borderId="7" xfId="0" applyFont="1" applyFill="1" applyBorder="1" applyAlignment="1" applyProtection="1">
      <alignment horizontal="left" wrapText="1"/>
      <protection hidden="1"/>
    </xf>
    <xf numFmtId="0" fontId="1" fillId="0" borderId="7" xfId="0" applyFont="1" applyFill="1" applyBorder="1" applyAlignment="1" applyProtection="1">
      <alignment horizontal="left"/>
      <protection hidden="1"/>
    </xf>
    <xf numFmtId="179" fontId="3" fillId="0" borderId="9" xfId="0" applyNumberFormat="1" applyFont="1" applyFill="1" applyBorder="1" applyAlignment="1" applyProtection="1">
      <alignment horizontal="left" wrapText="1"/>
      <protection hidden="1"/>
    </xf>
    <xf numFmtId="0" fontId="3" fillId="0" borderId="9" xfId="0" applyFont="1" applyFill="1" applyBorder="1" applyAlignment="1" applyProtection="1">
      <alignment horizontal="right"/>
      <protection hidden="1"/>
    </xf>
    <xf numFmtId="41" fontId="3" fillId="0" borderId="9" xfId="0" applyNumberFormat="1" applyFont="1" applyFill="1" applyBorder="1" applyAlignment="1" applyProtection="1">
      <alignment horizontal="center"/>
      <protection hidden="1"/>
    </xf>
    <xf numFmtId="0" fontId="1" fillId="0" borderId="10" xfId="0" applyFont="1" applyFill="1" applyBorder="1" applyAlignment="1" applyProtection="1">
      <alignment horizontal="center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H3" sqref="H3"/>
    </sheetView>
  </sheetViews>
  <sheetFormatPr defaultColWidth="9" defaultRowHeight="14.4" outlineLevelCol="4"/>
  <cols>
    <col min="1" max="1" width="21.6666666666667" customWidth="1"/>
    <col min="2" max="2" width="34.1111111111111" customWidth="1"/>
    <col min="3" max="3" width="14.1111111111111" customWidth="1"/>
    <col min="4" max="4" width="17.7777777777778" customWidth="1"/>
    <col min="5" max="5" width="24.1111111111111" customWidth="1"/>
  </cols>
  <sheetData>
    <row r="1" ht="15" spans="1:5">
      <c r="A1" s="1" t="s">
        <v>0</v>
      </c>
      <c r="B1" s="2" t="s">
        <v>1</v>
      </c>
      <c r="C1" s="2"/>
      <c r="D1" s="2" t="s">
        <v>2</v>
      </c>
      <c r="E1" s="3" t="s">
        <v>3</v>
      </c>
    </row>
    <row r="2" ht="15" spans="1:5">
      <c r="A2" s="4"/>
      <c r="B2" s="5" t="s">
        <v>4</v>
      </c>
      <c r="C2" s="5" t="s">
        <v>5</v>
      </c>
      <c r="D2" s="6"/>
      <c r="E2" s="7"/>
    </row>
    <row r="3" ht="15" spans="1:5">
      <c r="A3" s="8" t="str">
        <f>IF(A10&gt;0,IF(A10&lt;=100,A10,""),"")</f>
        <v/>
      </c>
      <c r="B3" s="9" t="s">
        <v>6</v>
      </c>
      <c r="C3" s="9">
        <v>2.8</v>
      </c>
      <c r="D3" s="10" t="str">
        <f>IF(A3&lt;71.43,2000,IF(A3="","",A3*C3*10))</f>
        <v/>
      </c>
      <c r="E3" s="11" t="s">
        <v>7</v>
      </c>
    </row>
    <row r="4" ht="15" spans="1:5">
      <c r="A4" s="8" t="str">
        <f>IF(A10&gt;100,IF(A10&lt;=500,A10,""),"")</f>
        <v/>
      </c>
      <c r="B4" s="12" t="s">
        <v>8</v>
      </c>
      <c r="C4" s="9">
        <v>2.5</v>
      </c>
      <c r="D4" s="10" t="str">
        <f>IF(A4="","",2800+(A4-100)*C4*10)</f>
        <v/>
      </c>
      <c r="E4" s="11"/>
    </row>
    <row r="5" ht="15" spans="1:5">
      <c r="A5" s="8" t="str">
        <f>IF(A10&gt;500,IF(A10&lt;=1000,A10,""),"")</f>
        <v/>
      </c>
      <c r="B5" s="12" t="s">
        <v>9</v>
      </c>
      <c r="C5" s="9">
        <v>2.2</v>
      </c>
      <c r="D5" s="10" t="str">
        <f>IF(A5="","",12800+(A5-500)*C5*10)</f>
        <v/>
      </c>
      <c r="E5" s="11"/>
    </row>
    <row r="6" ht="15" spans="1:5">
      <c r="A6" s="8" t="str">
        <f>IF(A10&gt;1000,IF(A10&lt;=2000,A10,""),"")</f>
        <v/>
      </c>
      <c r="B6" s="9" t="s">
        <v>10</v>
      </c>
      <c r="C6" s="9">
        <v>1.9</v>
      </c>
      <c r="D6" s="10" t="str">
        <f>IF(A6="","",23800+(A6-1000)*C6*10)</f>
        <v/>
      </c>
      <c r="E6" s="11"/>
    </row>
    <row r="7" ht="15" spans="1:5">
      <c r="A7" s="8" t="str">
        <f>IF(A10&gt;2000,IF(A10&lt;=5000,A10,""),"")</f>
        <v/>
      </c>
      <c r="B7" s="9" t="s">
        <v>11</v>
      </c>
      <c r="C7" s="9">
        <v>1.6</v>
      </c>
      <c r="D7" s="10" t="str">
        <f>IF(A7="","",42800+(A7-2000)*C7*10)</f>
        <v/>
      </c>
      <c r="E7" s="11"/>
    </row>
    <row r="8" ht="15" spans="1:5">
      <c r="A8" s="8" t="str">
        <f>IF(A10&gt;5000,IF(A10&lt;=10000,A10,""),"")</f>
        <v/>
      </c>
      <c r="B8" s="9" t="s">
        <v>12</v>
      </c>
      <c r="C8" s="9">
        <v>1.3</v>
      </c>
      <c r="D8" s="10" t="str">
        <f>IF(A8="","",90800+(A8-5000)*C8*10)</f>
        <v/>
      </c>
      <c r="E8" s="11"/>
    </row>
    <row r="9" ht="15" spans="1:5">
      <c r="A9" s="8" t="str">
        <f>IF(A10&gt;10000,A10,"")</f>
        <v/>
      </c>
      <c r="B9" s="9" t="s">
        <v>13</v>
      </c>
      <c r="C9" s="9">
        <v>1</v>
      </c>
      <c r="D9" s="10" t="str">
        <f>IF(A9="","",155800+(A9-10000)*C9*10)</f>
        <v/>
      </c>
      <c r="E9" s="11"/>
    </row>
    <row r="10" ht="15.6" spans="1:5">
      <c r="A10" s="13"/>
      <c r="B10" s="14" t="s">
        <v>14</v>
      </c>
      <c r="C10" s="15" t="s">
        <v>15</v>
      </c>
      <c r="D10" s="16">
        <f>SUM(D3:D9)</f>
        <v>0</v>
      </c>
      <c r="E10" s="17"/>
    </row>
    <row r="11" ht="30" spans="1:5">
      <c r="A11" s="18"/>
      <c r="B11" s="19" t="s">
        <v>16</v>
      </c>
      <c r="C11" s="20" t="s">
        <v>17</v>
      </c>
      <c r="D11" s="21" t="str">
        <f>IF(A10=0,"",IF(A11/A10&lt;0.05,"",(((A11-(A10*0.05))*0.05))*10000))</f>
        <v/>
      </c>
      <c r="E11" s="22" t="s">
        <v>18</v>
      </c>
    </row>
    <row r="12" ht="15.6" spans="1:5">
      <c r="A12" s="18"/>
      <c r="B12" s="19" t="s">
        <v>19</v>
      </c>
      <c r="C12" s="20" t="s">
        <v>17</v>
      </c>
      <c r="D12" s="21" t="str">
        <f>IF(A12&lt;&gt;0,A12*5%*10000,"")</f>
        <v/>
      </c>
      <c r="E12" s="23" t="s">
        <v>20</v>
      </c>
    </row>
    <row r="13" ht="15.6" spans="1:5">
      <c r="A13" s="24"/>
      <c r="B13" s="24"/>
      <c r="C13" s="25" t="s">
        <v>21</v>
      </c>
      <c r="D13" s="26">
        <f>SUM(D10:D12)</f>
        <v>0</v>
      </c>
      <c r="E13" s="27"/>
    </row>
  </sheetData>
  <mergeCells count="4">
    <mergeCell ref="B1:C1"/>
    <mergeCell ref="A1:A2"/>
    <mergeCell ref="D1:D2"/>
    <mergeCell ref="E1:E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阳光1410675320</cp:lastModifiedBy>
  <dcterms:created xsi:type="dcterms:W3CDTF">2018-11-08T01:34:09Z</dcterms:created>
  <dcterms:modified xsi:type="dcterms:W3CDTF">2018-11-08T01:35:07Z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