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95" yWindow="2130" windowWidth="7980" windowHeight="4920"/>
  </bookViews>
  <sheets>
    <sheet name="2021" sheetId="1" r:id="rId1"/>
  </sheets>
  <calcPr calcId="125725"/>
</workbook>
</file>

<file path=xl/calcChain.xml><?xml version="1.0" encoding="utf-8"?>
<calcChain xmlns="http://schemas.openxmlformats.org/spreadsheetml/2006/main">
  <c r="AM18" i="1"/>
  <c r="AL18"/>
  <c r="AK18"/>
  <c r="AJ18"/>
  <c r="AI18"/>
  <c r="AH18"/>
  <c r="AG18"/>
  <c r="AF18"/>
  <c r="AE18"/>
  <c r="AD18"/>
  <c r="AC18"/>
  <c r="AB18"/>
  <c r="Z18"/>
  <c r="W18"/>
  <c r="V18"/>
  <c r="U18"/>
  <c r="S18"/>
  <c r="Q18"/>
  <c r="P18"/>
  <c r="L18"/>
  <c r="K18"/>
  <c r="AN17"/>
  <c r="Y17"/>
  <c r="I17" s="1"/>
  <c r="T17"/>
  <c r="J17" s="1"/>
  <c r="O17"/>
  <c r="M17"/>
  <c r="H17"/>
  <c r="G17"/>
  <c r="F17"/>
  <c r="AN16"/>
  <c r="Y16"/>
  <c r="I16" s="1"/>
  <c r="T16"/>
  <c r="J16" s="1"/>
  <c r="O16"/>
  <c r="M16"/>
  <c r="H16"/>
  <c r="G16"/>
  <c r="F16"/>
  <c r="AN15"/>
  <c r="Y15"/>
  <c r="I15" s="1"/>
  <c r="T15"/>
  <c r="O15"/>
  <c r="M15"/>
  <c r="J15"/>
  <c r="H15"/>
  <c r="G15"/>
  <c r="F15"/>
  <c r="AN14"/>
  <c r="AB14"/>
  <c r="Y14"/>
  <c r="I14" s="1"/>
  <c r="T14"/>
  <c r="J14" s="1"/>
  <c r="O14"/>
  <c r="M14"/>
  <c r="H14"/>
  <c r="G14"/>
  <c r="F14"/>
  <c r="AN13"/>
  <c r="Y13"/>
  <c r="I13" s="1"/>
  <c r="T13"/>
  <c r="J13" s="1"/>
  <c r="O13"/>
  <c r="M13"/>
  <c r="H13"/>
  <c r="G13"/>
  <c r="F13"/>
  <c r="AN12"/>
  <c r="Y12"/>
  <c r="I12" s="1"/>
  <c r="T12"/>
  <c r="J12" s="1"/>
  <c r="O12"/>
  <c r="M12"/>
  <c r="H12"/>
  <c r="F12"/>
  <c r="AN11"/>
  <c r="Y11"/>
  <c r="H11" s="1"/>
  <c r="T11"/>
  <c r="O11"/>
  <c r="M11"/>
  <c r="I11"/>
  <c r="F11"/>
  <c r="AN10"/>
  <c r="AN18" s="1"/>
  <c r="Y10"/>
  <c r="H10" s="1"/>
  <c r="T10"/>
  <c r="O10"/>
  <c r="M10"/>
  <c r="I10"/>
  <c r="F10"/>
  <c r="AN9"/>
  <c r="Y9"/>
  <c r="H9" s="1"/>
  <c r="T9"/>
  <c r="O9"/>
  <c r="M9"/>
  <c r="I9"/>
  <c r="F9"/>
  <c r="AN8"/>
  <c r="Y8"/>
  <c r="H8" s="1"/>
  <c r="T8"/>
  <c r="O8"/>
  <c r="M8"/>
  <c r="I8"/>
  <c r="F8"/>
  <c r="AN7"/>
  <c r="Y7"/>
  <c r="T7"/>
  <c r="O7"/>
  <c r="M7"/>
  <c r="I7"/>
  <c r="H7"/>
  <c r="F7"/>
  <c r="AN6"/>
  <c r="Y6"/>
  <c r="H6" s="1"/>
  <c r="T6"/>
  <c r="O6"/>
  <c r="M6"/>
  <c r="J6"/>
  <c r="J7" s="1"/>
  <c r="J8" s="1"/>
  <c r="J9" s="1"/>
  <c r="J10" s="1"/>
  <c r="J11" s="1"/>
  <c r="I6"/>
  <c r="C15" l="1"/>
  <c r="C7"/>
  <c r="C8"/>
  <c r="M18"/>
  <c r="C9"/>
  <c r="C10"/>
  <c r="G18"/>
  <c r="C11"/>
  <c r="C12"/>
  <c r="I18"/>
  <c r="C16"/>
  <c r="C13"/>
  <c r="O18"/>
  <c r="C17"/>
  <c r="H18"/>
  <c r="C6"/>
  <c r="Y18"/>
  <c r="F18"/>
  <c r="C14"/>
  <c r="C18" l="1"/>
</calcChain>
</file>

<file path=xl/comments1.xml><?xml version="1.0" encoding="utf-8"?>
<comments xmlns="http://schemas.openxmlformats.org/spreadsheetml/2006/main">
  <authors>
    <author>作者</author>
  </authors>
  <commentList>
    <comment ref="P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填埋</t>
        </r>
      </text>
    </comment>
    <comment ref="Q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刚性填埋</t>
        </r>
      </text>
    </comment>
    <comment ref="V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  <comment ref="W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  <comment ref="AB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  <comment ref="AD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  <comment ref="AE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  <comment ref="AF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  <comment ref="AG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  <comment ref="AH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填埋</t>
        </r>
      </text>
    </comment>
    <comment ref="AI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  <comment ref="AJ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焚烧</t>
        </r>
      </text>
    </comment>
  </commentList>
</comments>
</file>

<file path=xl/sharedStrings.xml><?xml version="1.0" encoding="utf-8"?>
<sst xmlns="http://schemas.openxmlformats.org/spreadsheetml/2006/main" count="47" uniqueCount="47">
  <si>
    <t>年份</t>
    <phoneticPr fontId="2" type="noConversion"/>
  </si>
  <si>
    <t>月份</t>
    <phoneticPr fontId="2" type="noConversion"/>
  </si>
  <si>
    <t>新产生危废</t>
    <phoneticPr fontId="2" type="noConversion"/>
  </si>
  <si>
    <t>合计</t>
    <phoneticPr fontId="2" type="noConversion"/>
  </si>
  <si>
    <t>填埋
接收量</t>
    <phoneticPr fontId="2" type="noConversion"/>
  </si>
  <si>
    <t>填埋
处置量</t>
    <phoneticPr fontId="2" type="noConversion"/>
  </si>
  <si>
    <t>总
处置量</t>
    <phoneticPr fontId="2" type="noConversion"/>
  </si>
  <si>
    <t>联单
张数</t>
    <phoneticPr fontId="2" type="noConversion"/>
  </si>
  <si>
    <t>ZLHB/ER-EHS-08</t>
    <phoneticPr fontId="2" type="noConversion"/>
  </si>
  <si>
    <t>污泥</t>
    <phoneticPr fontId="2" type="noConversion"/>
  </si>
  <si>
    <t>炉渣</t>
    <phoneticPr fontId="2" type="noConversion"/>
  </si>
  <si>
    <t>飞灰
(产生)</t>
    <phoneticPr fontId="2" type="noConversion"/>
  </si>
  <si>
    <t>飞灰
(上余)</t>
    <phoneticPr fontId="2" type="noConversion"/>
  </si>
  <si>
    <t>飞灰
(余)</t>
    <phoneticPr fontId="2" type="noConversion"/>
  </si>
  <si>
    <t>废活性炭
处置</t>
    <phoneticPr fontId="2" type="noConversion"/>
  </si>
  <si>
    <t>分析检验废物</t>
    <phoneticPr fontId="2" type="noConversion"/>
  </si>
  <si>
    <t>废矿物油</t>
    <phoneticPr fontId="2" type="noConversion"/>
  </si>
  <si>
    <t>废布袋</t>
    <phoneticPr fontId="2" type="noConversion"/>
  </si>
  <si>
    <t>自行处置</t>
    <phoneticPr fontId="2" type="noConversion"/>
  </si>
  <si>
    <t>累计
贮存量
（焚烧）</t>
    <phoneticPr fontId="2" type="noConversion"/>
  </si>
  <si>
    <t>经营</t>
    <phoneticPr fontId="2" type="noConversion"/>
  </si>
  <si>
    <t>累计
贮存量
（填埋）</t>
    <phoneticPr fontId="2" type="noConversion"/>
  </si>
  <si>
    <t>柔性填</t>
    <phoneticPr fontId="2" type="noConversion"/>
  </si>
  <si>
    <t>刚性填</t>
    <phoneticPr fontId="2" type="noConversion"/>
  </si>
  <si>
    <t>经营
（柔性）</t>
    <phoneticPr fontId="2" type="noConversion"/>
  </si>
  <si>
    <t>经营
（刚性）</t>
    <phoneticPr fontId="2" type="noConversion"/>
  </si>
  <si>
    <t>焚烧
接收量</t>
    <phoneticPr fontId="2" type="noConversion"/>
  </si>
  <si>
    <t>焚烧
处置量</t>
    <phoneticPr fontId="2" type="noConversion"/>
  </si>
  <si>
    <t>废滤布</t>
    <phoneticPr fontId="2" type="noConversion"/>
  </si>
  <si>
    <t>废包装材料</t>
    <phoneticPr fontId="2" type="noConversion"/>
  </si>
  <si>
    <t>废耐火材料</t>
    <phoneticPr fontId="2" type="noConversion"/>
  </si>
  <si>
    <t>废劳保用品</t>
    <phoneticPr fontId="2" type="noConversion"/>
  </si>
  <si>
    <t>危废经营记录簿上报数据汇总(2021年)</t>
    <phoneticPr fontId="2" type="noConversion"/>
  </si>
  <si>
    <t>废盐</t>
    <phoneticPr fontId="14" type="noConversion"/>
  </si>
  <si>
    <t>废保温材料</t>
    <phoneticPr fontId="14" type="noConversion"/>
  </si>
  <si>
    <t>废滤料</t>
    <phoneticPr fontId="14" type="noConversion"/>
  </si>
  <si>
    <t>废树脂</t>
    <phoneticPr fontId="14" type="noConversion"/>
  </si>
  <si>
    <t>废盐渣
（产生）</t>
    <phoneticPr fontId="2" type="noConversion"/>
  </si>
  <si>
    <t>废盐渣
（上余）</t>
    <phoneticPr fontId="2" type="noConversion"/>
  </si>
  <si>
    <t>废盐渣
（处置）</t>
    <phoneticPr fontId="2" type="noConversion"/>
  </si>
  <si>
    <t>废盐渣
（余）</t>
    <phoneticPr fontId="2" type="noConversion"/>
  </si>
  <si>
    <t>自行处置
(柔性)</t>
    <phoneticPr fontId="2" type="noConversion"/>
  </si>
  <si>
    <t>自行处置
(刚性)</t>
    <phoneticPr fontId="2" type="noConversion"/>
  </si>
  <si>
    <t>总接收量</t>
  </si>
  <si>
    <t>飞灰
(自处置)</t>
    <phoneticPr fontId="2" type="noConversion"/>
  </si>
  <si>
    <t>飞灰
(委外处置)</t>
    <phoneticPr fontId="2" type="noConversion"/>
  </si>
  <si>
    <t>废活性炭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</si>
</sst>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5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21" sqref="N21"/>
    </sheetView>
  </sheetViews>
  <sheetFormatPr defaultRowHeight="13.5"/>
  <cols>
    <col min="1" max="1" width="5.5" bestFit="1" customWidth="1"/>
    <col min="2" max="2" width="5.125" customWidth="1"/>
    <col min="3" max="3" width="9.875" customWidth="1"/>
    <col min="4" max="4" width="9.75" customWidth="1"/>
    <col min="5" max="6" width="9.5" bestFit="1" customWidth="1"/>
    <col min="7" max="8" width="10.5" bestFit="1" customWidth="1"/>
    <col min="9" max="9" width="8.5" customWidth="1"/>
    <col min="10" max="10" width="9" bestFit="1" customWidth="1"/>
    <col min="11" max="11" width="9.5" bestFit="1" customWidth="1"/>
    <col min="12" max="12" width="10.5" bestFit="1" customWidth="1"/>
    <col min="13" max="13" width="8" bestFit="1" customWidth="1"/>
    <col min="14" max="15" width="9.5" bestFit="1" customWidth="1"/>
    <col min="16" max="16" width="7.5" style="18" customWidth="1"/>
    <col min="17" max="17" width="8" style="18" bestFit="1" customWidth="1"/>
    <col min="18" max="18" width="8.375" style="18" customWidth="1"/>
    <col min="19" max="19" width="8.5" style="18" bestFit="1" customWidth="1"/>
    <col min="20" max="20" width="7.5" style="18" customWidth="1"/>
    <col min="21" max="21" width="5" style="18" bestFit="1" customWidth="1"/>
    <col min="22" max="22" width="7.5" style="18" bestFit="1" customWidth="1"/>
    <col min="23" max="23" width="8.5" style="18" bestFit="1" customWidth="1"/>
    <col min="24" max="24" width="6.5" style="18" hidden="1" customWidth="1"/>
    <col min="25" max="25" width="8.5" style="18" bestFit="1" customWidth="1"/>
    <col min="26" max="26" width="9.125" style="18" customWidth="1"/>
    <col min="27" max="27" width="6.5" hidden="1" customWidth="1"/>
    <col min="28" max="28" width="8" bestFit="1" customWidth="1"/>
    <col min="29" max="29" width="8" hidden="1" customWidth="1"/>
    <col min="30" max="31" width="6.5" bestFit="1" customWidth="1"/>
    <col min="32" max="32" width="4.75" bestFit="1" customWidth="1"/>
    <col min="33" max="33" width="6.5" bestFit="1" customWidth="1"/>
    <col min="34" max="34" width="8.5" style="18" bestFit="1" customWidth="1"/>
    <col min="35" max="35" width="6.5" bestFit="1" customWidth="1"/>
    <col min="36" max="36" width="4.75" customWidth="1"/>
    <col min="37" max="37" width="6.375" customWidth="1"/>
    <col min="38" max="39" width="4.75" customWidth="1"/>
    <col min="40" max="40" width="5.5" bestFit="1" customWidth="1"/>
  </cols>
  <sheetData>
    <row r="1" spans="1:40" ht="34.5" customHeight="1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ht="20.25">
      <c r="A2" s="41" t="s">
        <v>8</v>
      </c>
      <c r="B2" s="42"/>
      <c r="C2" s="42"/>
      <c r="D2" s="42"/>
      <c r="E2" s="12"/>
      <c r="F2" s="8"/>
      <c r="G2" s="8"/>
      <c r="H2" s="8"/>
      <c r="I2" s="8"/>
      <c r="J2" s="8"/>
      <c r="K2" s="8"/>
      <c r="L2" s="8"/>
      <c r="M2" s="8"/>
      <c r="N2" s="8"/>
      <c r="O2" s="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8"/>
      <c r="AB2" s="8"/>
      <c r="AC2" s="8"/>
      <c r="AD2" s="8"/>
      <c r="AE2" s="8"/>
      <c r="AF2" s="8"/>
      <c r="AG2" s="8"/>
      <c r="AH2" s="13"/>
      <c r="AI2" s="8"/>
      <c r="AJ2" s="8"/>
      <c r="AK2" s="8"/>
      <c r="AL2" s="8"/>
      <c r="AM2" s="8"/>
    </row>
    <row r="3" spans="1:40" ht="16.5" customHeight="1">
      <c r="A3" s="43" t="s">
        <v>0</v>
      </c>
      <c r="B3" s="43" t="s">
        <v>1</v>
      </c>
      <c r="C3" s="31" t="s">
        <v>6</v>
      </c>
      <c r="D3" s="49" t="s">
        <v>4</v>
      </c>
      <c r="E3" s="50"/>
      <c r="F3" s="53" t="s">
        <v>5</v>
      </c>
      <c r="G3" s="54"/>
      <c r="H3" s="54"/>
      <c r="I3" s="55"/>
      <c r="J3" s="46" t="s">
        <v>21</v>
      </c>
      <c r="K3" s="46" t="s">
        <v>26</v>
      </c>
      <c r="L3" s="37" t="s">
        <v>27</v>
      </c>
      <c r="M3" s="38"/>
      <c r="N3" s="31" t="s">
        <v>19</v>
      </c>
      <c r="O3" s="31" t="s">
        <v>43</v>
      </c>
      <c r="P3" s="34" t="s">
        <v>2</v>
      </c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6"/>
      <c r="AN3" s="31" t="s">
        <v>7</v>
      </c>
    </row>
    <row r="4" spans="1:40">
      <c r="A4" s="44"/>
      <c r="B4" s="44"/>
      <c r="C4" s="32"/>
      <c r="D4" s="51"/>
      <c r="E4" s="52"/>
      <c r="F4" s="56"/>
      <c r="G4" s="57"/>
      <c r="H4" s="57"/>
      <c r="I4" s="58"/>
      <c r="J4" s="47"/>
      <c r="K4" s="47"/>
      <c r="L4" s="39"/>
      <c r="M4" s="40"/>
      <c r="N4" s="32"/>
      <c r="O4" s="32"/>
      <c r="P4" s="14">
        <v>107</v>
      </c>
      <c r="Q4" s="14">
        <v>1112</v>
      </c>
      <c r="R4" s="14"/>
      <c r="S4" s="14"/>
      <c r="T4" s="14"/>
      <c r="U4" s="14">
        <v>1474</v>
      </c>
      <c r="V4" s="14">
        <v>7500</v>
      </c>
      <c r="W4" s="14">
        <v>3850</v>
      </c>
      <c r="X4" s="19"/>
      <c r="Y4" s="19"/>
      <c r="Z4" s="19"/>
      <c r="AA4" s="9"/>
      <c r="AB4" s="11">
        <v>43.2</v>
      </c>
      <c r="AC4" s="9"/>
      <c r="AD4" s="11">
        <v>45</v>
      </c>
      <c r="AE4" s="11">
        <v>4.0999999999999996</v>
      </c>
      <c r="AF4" s="11">
        <v>2.5</v>
      </c>
      <c r="AG4" s="11">
        <v>2.2000000000000002</v>
      </c>
      <c r="AH4" s="14">
        <v>350</v>
      </c>
      <c r="AI4" s="11">
        <v>4.3</v>
      </c>
      <c r="AJ4" s="11">
        <v>1</v>
      </c>
      <c r="AK4" s="11">
        <v>30</v>
      </c>
      <c r="AL4" s="11">
        <v>1.1000000000000001</v>
      </c>
      <c r="AM4" s="11">
        <v>1</v>
      </c>
      <c r="AN4" s="32"/>
    </row>
    <row r="5" spans="1:40" ht="29.25" customHeight="1">
      <c r="A5" s="45"/>
      <c r="B5" s="45"/>
      <c r="C5" s="45"/>
      <c r="D5" s="1" t="s">
        <v>22</v>
      </c>
      <c r="E5" s="1" t="s">
        <v>23</v>
      </c>
      <c r="F5" s="26" t="s">
        <v>24</v>
      </c>
      <c r="G5" s="26" t="s">
        <v>25</v>
      </c>
      <c r="H5" s="26" t="s">
        <v>41</v>
      </c>
      <c r="I5" s="26" t="s">
        <v>42</v>
      </c>
      <c r="J5" s="48"/>
      <c r="K5" s="48"/>
      <c r="L5" s="21" t="s">
        <v>20</v>
      </c>
      <c r="M5" s="21" t="s">
        <v>18</v>
      </c>
      <c r="N5" s="45"/>
      <c r="O5" s="33"/>
      <c r="P5" s="19" t="s">
        <v>9</v>
      </c>
      <c r="Q5" s="15" t="s">
        <v>37</v>
      </c>
      <c r="R5" s="15" t="s">
        <v>38</v>
      </c>
      <c r="S5" s="15" t="s">
        <v>39</v>
      </c>
      <c r="T5" s="15" t="s">
        <v>40</v>
      </c>
      <c r="U5" s="15" t="s">
        <v>33</v>
      </c>
      <c r="V5" s="25" t="s">
        <v>10</v>
      </c>
      <c r="W5" s="15" t="s">
        <v>11</v>
      </c>
      <c r="X5" s="15" t="s">
        <v>12</v>
      </c>
      <c r="Y5" s="15" t="s">
        <v>44</v>
      </c>
      <c r="Z5" s="15" t="s">
        <v>45</v>
      </c>
      <c r="AA5" s="10" t="s">
        <v>13</v>
      </c>
      <c r="AB5" s="10" t="s">
        <v>46</v>
      </c>
      <c r="AC5" s="10" t="s">
        <v>14</v>
      </c>
      <c r="AD5" s="10" t="s">
        <v>15</v>
      </c>
      <c r="AE5" s="10" t="s">
        <v>16</v>
      </c>
      <c r="AF5" s="10" t="s">
        <v>17</v>
      </c>
      <c r="AG5" s="10" t="s">
        <v>31</v>
      </c>
      <c r="AH5" s="15" t="s">
        <v>30</v>
      </c>
      <c r="AI5" s="10" t="s">
        <v>29</v>
      </c>
      <c r="AJ5" s="10" t="s">
        <v>28</v>
      </c>
      <c r="AK5" s="15" t="s">
        <v>34</v>
      </c>
      <c r="AL5" s="15" t="s">
        <v>35</v>
      </c>
      <c r="AM5" s="15" t="s">
        <v>36</v>
      </c>
      <c r="AN5" s="33"/>
    </row>
    <row r="6" spans="1:40" ht="20.100000000000001" customHeight="1">
      <c r="A6" s="1">
        <v>2021</v>
      </c>
      <c r="B6" s="1">
        <v>1</v>
      </c>
      <c r="C6" s="1">
        <f>F6+G6+H6+I6+M6+L6</f>
        <v>5285.0030000000006</v>
      </c>
      <c r="D6" s="22">
        <v>1749.1799999999998</v>
      </c>
      <c r="E6" s="1">
        <v>1147.7399999999998</v>
      </c>
      <c r="F6" s="22">
        <v>1749.1799999999998</v>
      </c>
      <c r="G6" s="22">
        <v>0</v>
      </c>
      <c r="H6" s="22">
        <f>P6+U6+V6+Y6+AH6</f>
        <v>761.41000000000008</v>
      </c>
      <c r="I6" s="22">
        <f>S6</f>
        <v>0</v>
      </c>
      <c r="J6" s="22">
        <f>8769.8+E6+Q6+R6-S6</f>
        <v>10160.41</v>
      </c>
      <c r="K6" s="22">
        <v>2360.85</v>
      </c>
      <c r="L6" s="22">
        <v>2773.4360000000001</v>
      </c>
      <c r="M6" s="22">
        <f>AC6+AD6+AE6+AF6+AG6+AI6+AJ6+AK6+AL6+AM6</f>
        <v>0.97699999999999998</v>
      </c>
      <c r="N6" s="1">
        <v>1660.566</v>
      </c>
      <c r="O6" s="1">
        <f t="shared" ref="O6:O12" si="0">D6+E6+K6</f>
        <v>5257.7699999999995</v>
      </c>
      <c r="P6" s="7">
        <v>23.08</v>
      </c>
      <c r="Q6" s="7">
        <v>94.75</v>
      </c>
      <c r="R6" s="7">
        <v>148.12</v>
      </c>
      <c r="S6" s="7">
        <v>0</v>
      </c>
      <c r="T6" s="7">
        <f>Q6+R6-S6</f>
        <v>242.87</v>
      </c>
      <c r="U6" s="7">
        <v>0</v>
      </c>
      <c r="V6" s="7">
        <v>450.3</v>
      </c>
      <c r="W6" s="7">
        <v>293.38</v>
      </c>
      <c r="X6" s="7">
        <v>11.61</v>
      </c>
      <c r="Y6" s="7">
        <f t="shared" ref="Y6:Y17" si="1">W6+X6-AA6</f>
        <v>288.03000000000003</v>
      </c>
      <c r="Z6" s="7">
        <v>0</v>
      </c>
      <c r="AA6" s="7">
        <v>16.96</v>
      </c>
      <c r="AB6" s="7">
        <v>0.22500000000000001</v>
      </c>
      <c r="AC6" s="7">
        <v>0.22500000000000001</v>
      </c>
      <c r="AD6" s="7">
        <v>0.58099999999999996</v>
      </c>
      <c r="AE6" s="7">
        <v>0.09</v>
      </c>
      <c r="AF6" s="7">
        <v>0</v>
      </c>
      <c r="AG6" s="7">
        <v>4.8000000000000001E-2</v>
      </c>
      <c r="AH6" s="7">
        <v>0</v>
      </c>
      <c r="AI6" s="7">
        <v>3.3000000000000002E-2</v>
      </c>
      <c r="AJ6" s="7">
        <v>0</v>
      </c>
      <c r="AK6" s="7">
        <v>0</v>
      </c>
      <c r="AL6" s="7">
        <v>0</v>
      </c>
      <c r="AM6" s="7">
        <v>0</v>
      </c>
      <c r="AN6" s="1">
        <f>211+97+218</f>
        <v>526</v>
      </c>
    </row>
    <row r="7" spans="1:40" ht="20.100000000000001" customHeight="1">
      <c r="A7" s="1">
        <v>2021</v>
      </c>
      <c r="B7" s="1">
        <v>2</v>
      </c>
      <c r="C7" s="1">
        <f>F7+G7+H7+I7+M7+L7</f>
        <v>7632.5470000000005</v>
      </c>
      <c r="D7" s="1">
        <v>1841.0600000000002</v>
      </c>
      <c r="E7" s="1">
        <v>1834.6999999999998</v>
      </c>
      <c r="F7" s="22">
        <f t="shared" ref="F7:F17" si="2">D7</f>
        <v>1841.0600000000002</v>
      </c>
      <c r="G7" s="22">
        <v>4531.03</v>
      </c>
      <c r="H7" s="22">
        <f>P7+V7+Y7+AH7+U7</f>
        <v>261.42</v>
      </c>
      <c r="I7" s="22">
        <f t="shared" ref="I7:I11" si="3">S7</f>
        <v>254.16</v>
      </c>
      <c r="J7" s="22">
        <f>J6+E7-G7+Q7-S7</f>
        <v>7229.9100000000008</v>
      </c>
      <c r="K7" s="22">
        <v>1162.02</v>
      </c>
      <c r="L7" s="22">
        <v>744.42600000000004</v>
      </c>
      <c r="M7" s="22">
        <f t="shared" ref="M7:M17" si="4">AC7+AD7+AE7+AF7+AG7+AI7+AJ7</f>
        <v>0.45100000000000001</v>
      </c>
      <c r="N7" s="1">
        <v>2078.16</v>
      </c>
      <c r="O7" s="1">
        <f t="shared" si="0"/>
        <v>4837.7800000000007</v>
      </c>
      <c r="P7" s="7">
        <v>14.49</v>
      </c>
      <c r="Q7" s="7">
        <v>19.989999999999998</v>
      </c>
      <c r="R7" s="7">
        <v>242.87</v>
      </c>
      <c r="S7" s="7">
        <v>254.16</v>
      </c>
      <c r="T7" s="7">
        <f t="shared" ref="T7:T17" si="5">Q7+R7-S7</f>
        <v>8.7000000000000171</v>
      </c>
      <c r="U7" s="7">
        <v>0</v>
      </c>
      <c r="V7" s="20">
        <v>118.2</v>
      </c>
      <c r="W7" s="20">
        <v>76.5</v>
      </c>
      <c r="X7" s="20">
        <v>16.96</v>
      </c>
      <c r="Y7" s="20">
        <f t="shared" si="1"/>
        <v>87.93</v>
      </c>
      <c r="Z7" s="20">
        <v>0</v>
      </c>
      <c r="AA7" s="5">
        <v>5.53</v>
      </c>
      <c r="AB7" s="5">
        <v>0.18</v>
      </c>
      <c r="AC7" s="5">
        <v>0.18</v>
      </c>
      <c r="AD7" s="5">
        <v>0.193</v>
      </c>
      <c r="AE7" s="5">
        <v>3.6999999999999998E-2</v>
      </c>
      <c r="AF7" s="5">
        <v>0</v>
      </c>
      <c r="AG7" s="5">
        <v>1.2999999999999999E-2</v>
      </c>
      <c r="AH7" s="20">
        <v>40.799999999999997</v>
      </c>
      <c r="AI7" s="5">
        <v>2.8000000000000001E-2</v>
      </c>
      <c r="AJ7" s="5">
        <v>0</v>
      </c>
      <c r="AK7" s="5">
        <v>0</v>
      </c>
      <c r="AL7" s="5">
        <v>0</v>
      </c>
      <c r="AM7" s="5">
        <v>0</v>
      </c>
      <c r="AN7" s="1">
        <f>93+223+136</f>
        <v>452</v>
      </c>
    </row>
    <row r="8" spans="1:40" ht="20.100000000000001" customHeight="1">
      <c r="A8" s="1">
        <v>2021</v>
      </c>
      <c r="B8" s="1">
        <v>3</v>
      </c>
      <c r="C8" s="1">
        <f t="shared" ref="C8:C17" si="6">F8+G8+H8+I8+M8+L8</f>
        <v>13094.001000000002</v>
      </c>
      <c r="D8" s="1">
        <v>2618.7800000000002</v>
      </c>
      <c r="E8" s="1">
        <v>1830.36</v>
      </c>
      <c r="F8" s="22">
        <f t="shared" si="2"/>
        <v>2618.7800000000002</v>
      </c>
      <c r="G8" s="22">
        <v>7861.41</v>
      </c>
      <c r="H8" s="22">
        <f>P8+V8+Y8+AH8+U8</f>
        <v>500.59000000000003</v>
      </c>
      <c r="I8" s="22">
        <f t="shared" si="3"/>
        <v>58.85</v>
      </c>
      <c r="J8" s="22">
        <f>J7+E8-G8+Q8-S8</f>
        <v>1204.0800000000006</v>
      </c>
      <c r="K8" s="22">
        <v>2402.9599999999996</v>
      </c>
      <c r="L8" s="22">
        <v>2050.3690000000006</v>
      </c>
      <c r="M8" s="22">
        <f t="shared" si="4"/>
        <v>4.0019999999999998</v>
      </c>
      <c r="N8" s="1">
        <v>2430.7510000000002</v>
      </c>
      <c r="O8" s="1">
        <f t="shared" si="0"/>
        <v>6852.1</v>
      </c>
      <c r="P8" s="7">
        <v>0.85</v>
      </c>
      <c r="Q8" s="7">
        <v>64.069999999999993</v>
      </c>
      <c r="R8" s="7">
        <v>8.6999999999999993</v>
      </c>
      <c r="S8" s="7">
        <v>58.85</v>
      </c>
      <c r="T8" s="7">
        <f t="shared" si="5"/>
        <v>13.919999999999995</v>
      </c>
      <c r="U8" s="7">
        <v>0</v>
      </c>
      <c r="V8" s="20">
        <v>277.10000000000002</v>
      </c>
      <c r="W8" s="20">
        <v>132.55000000000001</v>
      </c>
      <c r="X8" s="20">
        <v>5.53</v>
      </c>
      <c r="Y8" s="20">
        <f t="shared" si="1"/>
        <v>133.49</v>
      </c>
      <c r="Z8" s="20">
        <v>0</v>
      </c>
      <c r="AA8" s="5">
        <v>4.59</v>
      </c>
      <c r="AB8" s="5">
        <v>3.3279999999999998</v>
      </c>
      <c r="AC8" s="5">
        <v>3.3279999999999998</v>
      </c>
      <c r="AD8" s="5">
        <v>0.53300000000000003</v>
      </c>
      <c r="AE8" s="5">
        <v>8.6999999999999994E-2</v>
      </c>
      <c r="AF8" s="6">
        <v>0</v>
      </c>
      <c r="AG8" s="6">
        <v>3.7999999999999999E-2</v>
      </c>
      <c r="AH8" s="20">
        <v>89.15</v>
      </c>
      <c r="AI8" s="6">
        <v>1.6E-2</v>
      </c>
      <c r="AJ8" s="6">
        <v>0</v>
      </c>
      <c r="AK8" s="6">
        <v>0</v>
      </c>
      <c r="AL8" s="6">
        <v>0</v>
      </c>
      <c r="AM8" s="6">
        <v>0</v>
      </c>
      <c r="AN8" s="1">
        <f>300+141+231</f>
        <v>672</v>
      </c>
    </row>
    <row r="9" spans="1:40" ht="20.100000000000001" customHeight="1">
      <c r="A9" s="1">
        <v>2021</v>
      </c>
      <c r="B9" s="1">
        <v>4</v>
      </c>
      <c r="C9" s="1">
        <f t="shared" si="6"/>
        <v>8708.1650000000009</v>
      </c>
      <c r="D9" s="4">
        <v>2688.0000000000005</v>
      </c>
      <c r="E9" s="1">
        <v>1915.6599999999999</v>
      </c>
      <c r="F9" s="22">
        <f t="shared" si="2"/>
        <v>2688.0000000000005</v>
      </c>
      <c r="G9" s="22">
        <v>3105.82</v>
      </c>
      <c r="H9" s="22">
        <f>P9+V9+Y9+AH9+U9</f>
        <v>628.87</v>
      </c>
      <c r="I9" s="22">
        <f t="shared" si="3"/>
        <v>71.36</v>
      </c>
      <c r="J9" s="22">
        <f>J8+E9-G9+Q9-S9</f>
        <v>8.7700000000005218</v>
      </c>
      <c r="K9" s="22">
        <v>2124.1499999999996</v>
      </c>
      <c r="L9" s="22">
        <v>2213.2429999999999</v>
      </c>
      <c r="M9" s="22">
        <f t="shared" si="4"/>
        <v>0.872</v>
      </c>
      <c r="N9" s="1">
        <v>2341.6579999999999</v>
      </c>
      <c r="O9" s="1">
        <f t="shared" si="0"/>
        <v>6727.8099999999995</v>
      </c>
      <c r="P9" s="7">
        <v>0</v>
      </c>
      <c r="Q9" s="7">
        <v>66.209999999999994</v>
      </c>
      <c r="R9" s="7">
        <v>13.92</v>
      </c>
      <c r="S9" s="7">
        <v>71.36</v>
      </c>
      <c r="T9" s="7">
        <f t="shared" si="5"/>
        <v>8.769999999999996</v>
      </c>
      <c r="U9" s="7">
        <v>0</v>
      </c>
      <c r="V9" s="7">
        <v>415.3</v>
      </c>
      <c r="W9" s="7">
        <v>192</v>
      </c>
      <c r="X9" s="7">
        <v>4.59</v>
      </c>
      <c r="Y9" s="20">
        <f t="shared" si="1"/>
        <v>186.29</v>
      </c>
      <c r="Z9" s="20">
        <v>0</v>
      </c>
      <c r="AA9" s="1">
        <v>10.3</v>
      </c>
      <c r="AB9" s="4">
        <v>0.22500000000000001</v>
      </c>
      <c r="AC9" s="5">
        <v>0.22500000000000001</v>
      </c>
      <c r="AD9" s="1">
        <v>0.5</v>
      </c>
      <c r="AE9" s="1">
        <v>8.2000000000000003E-2</v>
      </c>
      <c r="AF9" s="1">
        <v>0</v>
      </c>
      <c r="AG9" s="1">
        <v>0.04</v>
      </c>
      <c r="AH9" s="7">
        <v>27.28</v>
      </c>
      <c r="AI9" s="1">
        <v>2.5000000000000001E-2</v>
      </c>
      <c r="AJ9" s="6">
        <v>0</v>
      </c>
      <c r="AK9" s="6">
        <v>0</v>
      </c>
      <c r="AL9" s="6">
        <v>0</v>
      </c>
      <c r="AM9" s="6">
        <v>0</v>
      </c>
      <c r="AN9" s="1">
        <f>224+148+328</f>
        <v>700</v>
      </c>
    </row>
    <row r="10" spans="1:40" ht="20.100000000000001" customHeight="1">
      <c r="A10" s="1">
        <v>2021</v>
      </c>
      <c r="B10" s="1">
        <v>5</v>
      </c>
      <c r="C10" s="1">
        <f t="shared" si="6"/>
        <v>9471.6329999999998</v>
      </c>
      <c r="D10" s="1">
        <v>3403.16</v>
      </c>
      <c r="E10" s="1">
        <v>1457.6200000000001</v>
      </c>
      <c r="F10" s="22">
        <f t="shared" si="2"/>
        <v>3403.16</v>
      </c>
      <c r="G10" s="22">
        <v>1457.6200000000001</v>
      </c>
      <c r="H10" s="22">
        <f>P10+V10+Y10+AH10+U10</f>
        <v>1435.2199999999998</v>
      </c>
      <c r="I10" s="22">
        <f t="shared" si="3"/>
        <v>129.97</v>
      </c>
      <c r="J10" s="22">
        <f>J9+E10-G10+Q10-S10</f>
        <v>13.720000000000425</v>
      </c>
      <c r="K10" s="22">
        <v>2936.2000000000003</v>
      </c>
      <c r="L10" s="22">
        <v>3044.8779999999997</v>
      </c>
      <c r="M10" s="22">
        <f t="shared" si="4"/>
        <v>0.78500000000000003</v>
      </c>
      <c r="N10" s="1">
        <v>2232.98</v>
      </c>
      <c r="O10" s="1">
        <f t="shared" si="0"/>
        <v>7796.98</v>
      </c>
      <c r="P10" s="20">
        <v>0.79</v>
      </c>
      <c r="Q10" s="5">
        <v>134.91999999999999</v>
      </c>
      <c r="R10" s="20">
        <v>8.77</v>
      </c>
      <c r="S10" s="20">
        <v>129.97</v>
      </c>
      <c r="T10" s="20">
        <f t="shared" si="5"/>
        <v>13.719999999999999</v>
      </c>
      <c r="U10" s="20">
        <v>0</v>
      </c>
      <c r="V10" s="20">
        <v>901.5</v>
      </c>
      <c r="W10" s="27">
        <v>538.23</v>
      </c>
      <c r="X10" s="20">
        <v>10.3</v>
      </c>
      <c r="Y10" s="20">
        <f t="shared" si="1"/>
        <v>532.92999999999995</v>
      </c>
      <c r="Z10" s="20">
        <v>0</v>
      </c>
      <c r="AA10" s="5">
        <v>15.6</v>
      </c>
      <c r="AB10" s="5">
        <v>0.18</v>
      </c>
      <c r="AC10" s="5">
        <v>0.18</v>
      </c>
      <c r="AD10" s="5">
        <v>0.435</v>
      </c>
      <c r="AE10" s="20">
        <v>0.104</v>
      </c>
      <c r="AF10" s="5">
        <v>0</v>
      </c>
      <c r="AG10" s="5">
        <v>0.04</v>
      </c>
      <c r="AH10" s="20">
        <v>0</v>
      </c>
      <c r="AI10" s="5">
        <v>2.5999999999999999E-2</v>
      </c>
      <c r="AJ10" s="1">
        <v>0</v>
      </c>
      <c r="AK10" s="1">
        <v>0</v>
      </c>
      <c r="AL10" s="1">
        <v>0</v>
      </c>
      <c r="AM10" s="1">
        <v>0</v>
      </c>
      <c r="AN10" s="1">
        <f>278+400+113</f>
        <v>791</v>
      </c>
    </row>
    <row r="11" spans="1:40" ht="20.100000000000001" customHeight="1">
      <c r="A11" s="1">
        <v>2021</v>
      </c>
      <c r="B11" s="1">
        <v>6</v>
      </c>
      <c r="C11" s="1">
        <f t="shared" si="6"/>
        <v>8766.4529999999995</v>
      </c>
      <c r="D11" s="1">
        <v>3270.8400000000006</v>
      </c>
      <c r="E11" s="1">
        <v>1174.2199999999998</v>
      </c>
      <c r="F11" s="22">
        <f t="shared" si="2"/>
        <v>3270.8400000000006</v>
      </c>
      <c r="G11" s="1">
        <v>1174.2199999999998</v>
      </c>
      <c r="H11" s="22">
        <f>P11+V11+Y11+AH11+U11</f>
        <v>1251.9100000000001</v>
      </c>
      <c r="I11" s="22">
        <f t="shared" si="3"/>
        <v>82.86</v>
      </c>
      <c r="J11" s="22">
        <f>J10+E11-G11+Q11-S11</f>
        <v>11.820000000000476</v>
      </c>
      <c r="K11" s="22">
        <v>2706.58</v>
      </c>
      <c r="L11" s="22">
        <v>2982.0929999999998</v>
      </c>
      <c r="M11" s="22">
        <f t="shared" si="4"/>
        <v>4.5300000000000011</v>
      </c>
      <c r="N11" s="1">
        <v>1957.4670000000001</v>
      </c>
      <c r="O11" s="1">
        <f t="shared" si="0"/>
        <v>7151.64</v>
      </c>
      <c r="P11" s="7">
        <v>0</v>
      </c>
      <c r="Q11" s="7">
        <v>80.959999999999994</v>
      </c>
      <c r="R11" s="7">
        <v>13.72</v>
      </c>
      <c r="S11" s="7">
        <v>82.86</v>
      </c>
      <c r="T11" s="20">
        <f t="shared" si="5"/>
        <v>11.819999999999993</v>
      </c>
      <c r="U11" s="7">
        <v>0</v>
      </c>
      <c r="V11" s="20">
        <v>819.7</v>
      </c>
      <c r="W11" s="20">
        <v>418.26</v>
      </c>
      <c r="X11" s="20">
        <v>15.6</v>
      </c>
      <c r="Y11" s="20">
        <f t="shared" si="1"/>
        <v>432.21000000000004</v>
      </c>
      <c r="Z11" s="20">
        <v>0</v>
      </c>
      <c r="AA11" s="5">
        <v>1.65</v>
      </c>
      <c r="AB11" s="5">
        <v>3.9140000000000001</v>
      </c>
      <c r="AC11" s="5">
        <v>3.9140000000000001</v>
      </c>
      <c r="AD11" s="5">
        <v>0.46</v>
      </c>
      <c r="AE11" s="5">
        <v>8.8999999999999996E-2</v>
      </c>
      <c r="AF11" s="5">
        <v>0</v>
      </c>
      <c r="AG11" s="5">
        <v>3.6999999999999998E-2</v>
      </c>
      <c r="AH11" s="20">
        <v>0</v>
      </c>
      <c r="AI11" s="5">
        <v>0.03</v>
      </c>
      <c r="AJ11" s="1">
        <v>0</v>
      </c>
      <c r="AK11" s="1">
        <v>0</v>
      </c>
      <c r="AL11" s="1">
        <v>0</v>
      </c>
      <c r="AM11" s="1">
        <v>0</v>
      </c>
      <c r="AN11" s="1">
        <f>360+94+383</f>
        <v>837</v>
      </c>
    </row>
    <row r="12" spans="1:40" ht="20.100000000000001" customHeight="1">
      <c r="A12" s="1">
        <v>2021</v>
      </c>
      <c r="B12" s="1">
        <v>7</v>
      </c>
      <c r="C12" s="1">
        <f t="shared" si="6"/>
        <v>6195.2570000000005</v>
      </c>
      <c r="D12" s="1">
        <v>2925.94</v>
      </c>
      <c r="E12" s="1">
        <v>1357.2799999999997</v>
      </c>
      <c r="F12" s="22">
        <f t="shared" si="2"/>
        <v>2925.94</v>
      </c>
      <c r="G12" s="1">
        <v>1357.2799999999997</v>
      </c>
      <c r="H12" s="28">
        <f>P12+V12+AH12+U12+AK12</f>
        <v>214.6</v>
      </c>
      <c r="I12" s="28">
        <f t="shared" ref="I12:I17" si="7">S12+Y12</f>
        <v>161.84</v>
      </c>
      <c r="J12" s="28">
        <f t="shared" ref="J12:J17" si="8">T12+AA12</f>
        <v>14.810000000000008</v>
      </c>
      <c r="K12" s="28">
        <v>2067.9</v>
      </c>
      <c r="L12" s="28">
        <v>1534.6130000000001</v>
      </c>
      <c r="M12" s="28">
        <f t="shared" si="4"/>
        <v>0.98399999999999999</v>
      </c>
      <c r="N12" s="7">
        <v>2490.7539999999999</v>
      </c>
      <c r="O12" s="7">
        <f t="shared" si="0"/>
        <v>6351.119999999999</v>
      </c>
      <c r="P12" s="7">
        <v>15.5</v>
      </c>
      <c r="Q12" s="7">
        <v>68.430000000000007</v>
      </c>
      <c r="R12" s="7">
        <v>11.82</v>
      </c>
      <c r="S12" s="7">
        <v>78.319999999999993</v>
      </c>
      <c r="T12" s="20">
        <f t="shared" si="5"/>
        <v>1.9300000000000068</v>
      </c>
      <c r="U12" s="7">
        <v>0</v>
      </c>
      <c r="V12" s="20">
        <v>189.7</v>
      </c>
      <c r="W12" s="20">
        <v>94.75</v>
      </c>
      <c r="X12" s="20">
        <v>1.65</v>
      </c>
      <c r="Y12" s="20">
        <f t="shared" si="1"/>
        <v>83.52000000000001</v>
      </c>
      <c r="Z12" s="20">
        <v>0</v>
      </c>
      <c r="AA12" s="20">
        <v>12.88</v>
      </c>
      <c r="AB12" s="20">
        <v>0.22500000000000001</v>
      </c>
      <c r="AC12" s="20">
        <v>0.22500000000000001</v>
      </c>
      <c r="AD12" s="20">
        <v>0.6</v>
      </c>
      <c r="AE12" s="7">
        <v>9.2999999999999999E-2</v>
      </c>
      <c r="AF12" s="20">
        <v>0</v>
      </c>
      <c r="AG12" s="20">
        <v>3.9E-2</v>
      </c>
      <c r="AH12" s="20">
        <v>9.4</v>
      </c>
      <c r="AI12" s="20">
        <v>2.7E-2</v>
      </c>
      <c r="AJ12" s="7">
        <v>0</v>
      </c>
      <c r="AK12" s="7">
        <v>0</v>
      </c>
      <c r="AL12" s="1">
        <v>0</v>
      </c>
      <c r="AM12" s="1">
        <v>0</v>
      </c>
      <c r="AN12" s="1">
        <f>346+273+108</f>
        <v>727</v>
      </c>
    </row>
    <row r="13" spans="1:40" ht="20.100000000000001" customHeight="1">
      <c r="A13" s="1">
        <v>2021</v>
      </c>
      <c r="B13" s="1">
        <v>8</v>
      </c>
      <c r="C13" s="1">
        <f t="shared" si="6"/>
        <v>8572.0310000000009</v>
      </c>
      <c r="D13" s="1">
        <v>2820.42</v>
      </c>
      <c r="E13" s="1">
        <v>1464.2</v>
      </c>
      <c r="F13" s="22">
        <f t="shared" si="2"/>
        <v>2820.42</v>
      </c>
      <c r="G13" s="22">
        <f>E13</f>
        <v>1464.2</v>
      </c>
      <c r="H13" s="28">
        <f t="shared" ref="H13:H17" si="9">P13+V13+AH13+U13+AK13</f>
        <v>674.8900000000001</v>
      </c>
      <c r="I13" s="28">
        <f t="shared" si="7"/>
        <v>498.92999999999995</v>
      </c>
      <c r="J13" s="22">
        <f t="shared" si="8"/>
        <v>5.8500000000000227</v>
      </c>
      <c r="K13" s="22">
        <v>2578.71</v>
      </c>
      <c r="L13" s="22">
        <v>3112.875</v>
      </c>
      <c r="M13" s="22">
        <f t="shared" si="4"/>
        <v>0.71600000000000008</v>
      </c>
      <c r="N13" s="1">
        <v>1956.5889999999999</v>
      </c>
      <c r="O13" s="1">
        <f t="shared" ref="O13:O17" si="10">D13+E13+K13</f>
        <v>6863.33</v>
      </c>
      <c r="P13" s="7">
        <v>15.19</v>
      </c>
      <c r="Q13" s="7">
        <v>147.30000000000001</v>
      </c>
      <c r="R13" s="7">
        <v>1.93</v>
      </c>
      <c r="S13" s="7">
        <v>143.38</v>
      </c>
      <c r="T13" s="7">
        <f t="shared" si="5"/>
        <v>5.8500000000000227</v>
      </c>
      <c r="U13" s="7">
        <v>0</v>
      </c>
      <c r="V13" s="7">
        <v>659.7</v>
      </c>
      <c r="W13" s="7">
        <v>361.71</v>
      </c>
      <c r="X13" s="7">
        <v>12.88</v>
      </c>
      <c r="Y13" s="20">
        <f>X13+W13-Z13-AA13</f>
        <v>355.54999999999995</v>
      </c>
      <c r="Z13" s="20">
        <v>19.04</v>
      </c>
      <c r="AA13" s="7">
        <v>0</v>
      </c>
      <c r="AB13" s="1">
        <v>0.22500000000000001</v>
      </c>
      <c r="AC13" s="1">
        <v>0.22500000000000001</v>
      </c>
      <c r="AD13" s="1">
        <v>0.32</v>
      </c>
      <c r="AE13" s="1">
        <v>0.1</v>
      </c>
      <c r="AF13" s="1">
        <v>0</v>
      </c>
      <c r="AG13" s="1">
        <v>3.6999999999999998E-2</v>
      </c>
      <c r="AH13" s="7">
        <v>0</v>
      </c>
      <c r="AI13" s="1">
        <v>3.4000000000000002E-2</v>
      </c>
      <c r="AJ13" s="1">
        <v>0</v>
      </c>
      <c r="AK13" s="1">
        <v>0</v>
      </c>
      <c r="AL13" s="1">
        <v>0</v>
      </c>
      <c r="AM13" s="1">
        <v>0</v>
      </c>
      <c r="AN13" s="1">
        <f>402+118+376</f>
        <v>896</v>
      </c>
    </row>
    <row r="14" spans="1:40" ht="20.100000000000001" customHeight="1">
      <c r="A14" s="1">
        <v>2021</v>
      </c>
      <c r="B14" s="1">
        <v>9</v>
      </c>
      <c r="C14" s="1">
        <f t="shared" si="6"/>
        <v>8281.398000000001</v>
      </c>
      <c r="D14" s="1">
        <v>2513.8200000000002</v>
      </c>
      <c r="E14" s="1">
        <v>1167.6199999999999</v>
      </c>
      <c r="F14" s="22">
        <f t="shared" si="2"/>
        <v>2513.8200000000002</v>
      </c>
      <c r="G14" s="22">
        <f>E14</f>
        <v>1167.6199999999999</v>
      </c>
      <c r="H14" s="28">
        <f t="shared" si="9"/>
        <v>762.0200000000001</v>
      </c>
      <c r="I14" s="28">
        <f t="shared" si="7"/>
        <v>499.73</v>
      </c>
      <c r="J14" s="22">
        <f t="shared" si="8"/>
        <v>0</v>
      </c>
      <c r="K14" s="22">
        <v>2828.2</v>
      </c>
      <c r="L14" s="22">
        <v>3334.3690000000001</v>
      </c>
      <c r="M14" s="22">
        <f t="shared" si="4"/>
        <v>3.839</v>
      </c>
      <c r="N14" s="1">
        <v>1450.42</v>
      </c>
      <c r="O14" s="1">
        <f t="shared" si="10"/>
        <v>6509.6399999999994</v>
      </c>
      <c r="P14" s="7">
        <v>16.57</v>
      </c>
      <c r="Q14" s="7">
        <v>101.05</v>
      </c>
      <c r="R14" s="7">
        <v>5.85</v>
      </c>
      <c r="S14" s="16">
        <v>106.9</v>
      </c>
      <c r="T14" s="7">
        <f t="shared" si="5"/>
        <v>0</v>
      </c>
      <c r="U14" s="7">
        <v>0</v>
      </c>
      <c r="V14" s="7">
        <v>745.45</v>
      </c>
      <c r="W14" s="7">
        <v>392.83</v>
      </c>
      <c r="X14" s="7">
        <v>0</v>
      </c>
      <c r="Y14" s="20">
        <f>X14+W14-Z14-AA14</f>
        <v>392.83</v>
      </c>
      <c r="Z14" s="7">
        <v>0</v>
      </c>
      <c r="AA14" s="7">
        <v>0</v>
      </c>
      <c r="AB14" s="1">
        <f>2.983+0.09+0.09</f>
        <v>3.1629999999999998</v>
      </c>
      <c r="AC14" s="1">
        <v>3.1629999999999998</v>
      </c>
      <c r="AD14" s="1">
        <v>0.48</v>
      </c>
      <c r="AE14" s="1">
        <v>0.125</v>
      </c>
      <c r="AF14" s="1">
        <v>0</v>
      </c>
      <c r="AG14" s="1">
        <v>3.5999999999999997E-2</v>
      </c>
      <c r="AH14" s="7">
        <v>0</v>
      </c>
      <c r="AI14" s="1">
        <v>3.5000000000000003E-2</v>
      </c>
      <c r="AJ14" s="1">
        <v>0</v>
      </c>
      <c r="AK14" s="1">
        <v>0</v>
      </c>
      <c r="AL14" s="1">
        <v>0</v>
      </c>
      <c r="AM14" s="1">
        <v>0</v>
      </c>
      <c r="AN14" s="1">
        <f>334+96+365</f>
        <v>795</v>
      </c>
    </row>
    <row r="15" spans="1:40" ht="20.100000000000001" customHeight="1">
      <c r="A15" s="1">
        <v>2021</v>
      </c>
      <c r="B15" s="1">
        <v>10</v>
      </c>
      <c r="C15" s="1">
        <f t="shared" si="6"/>
        <v>5885.43</v>
      </c>
      <c r="D15" s="1">
        <v>2180.9000000000005</v>
      </c>
      <c r="E15" s="1">
        <v>1241.7199999999998</v>
      </c>
      <c r="F15" s="22">
        <f t="shared" si="2"/>
        <v>2180.9000000000005</v>
      </c>
      <c r="G15" s="22">
        <f>E15</f>
        <v>1241.7199999999998</v>
      </c>
      <c r="H15" s="28">
        <f t="shared" si="9"/>
        <v>525.04199999999992</v>
      </c>
      <c r="I15" s="28">
        <f t="shared" si="7"/>
        <v>276.86</v>
      </c>
      <c r="J15" s="22">
        <f t="shared" si="8"/>
        <v>17.360000000000007</v>
      </c>
      <c r="K15" s="22">
        <v>1812.44</v>
      </c>
      <c r="L15" s="22">
        <v>1659.9940000000001</v>
      </c>
      <c r="M15" s="22">
        <f t="shared" si="4"/>
        <v>0.91400000000000003</v>
      </c>
      <c r="N15" s="1">
        <v>1602.866</v>
      </c>
      <c r="O15" s="1">
        <f t="shared" si="10"/>
        <v>5235.0600000000004</v>
      </c>
      <c r="P15" s="7">
        <v>5.53</v>
      </c>
      <c r="Q15" s="7">
        <v>70.180000000000007</v>
      </c>
      <c r="R15" s="7">
        <v>0</v>
      </c>
      <c r="S15" s="7">
        <v>52.82</v>
      </c>
      <c r="T15" s="7">
        <f>Q15+R15-S15</f>
        <v>17.360000000000007</v>
      </c>
      <c r="U15" s="7">
        <v>0</v>
      </c>
      <c r="V15" s="7">
        <v>452.7</v>
      </c>
      <c r="W15" s="7">
        <v>224.04</v>
      </c>
      <c r="X15" s="7">
        <v>0</v>
      </c>
      <c r="Y15" s="7">
        <f t="shared" si="1"/>
        <v>224.04</v>
      </c>
      <c r="Z15" s="7">
        <v>0</v>
      </c>
      <c r="AA15" s="1">
        <v>0</v>
      </c>
      <c r="AB15" s="7">
        <v>0.22500000000000001</v>
      </c>
      <c r="AC15" s="1">
        <v>0.22500000000000001</v>
      </c>
      <c r="AD15" s="1">
        <v>0.48</v>
      </c>
      <c r="AE15" s="7">
        <v>0.14399999999999999</v>
      </c>
      <c r="AF15" s="1">
        <v>0</v>
      </c>
      <c r="AG15" s="1">
        <v>3.4000000000000002E-2</v>
      </c>
      <c r="AH15" s="7">
        <v>66.811999999999998</v>
      </c>
      <c r="AI15" s="1">
        <v>3.1E-2</v>
      </c>
      <c r="AJ15" s="1">
        <v>0</v>
      </c>
      <c r="AK15" s="1">
        <v>0</v>
      </c>
      <c r="AL15" s="1">
        <v>0</v>
      </c>
      <c r="AM15" s="1">
        <v>0</v>
      </c>
      <c r="AN15" s="1">
        <f>262+97+291</f>
        <v>650</v>
      </c>
    </row>
    <row r="16" spans="1:40" ht="20.100000000000001" customHeight="1">
      <c r="A16" s="1">
        <v>2021</v>
      </c>
      <c r="B16" s="1">
        <v>11</v>
      </c>
      <c r="C16" s="1">
        <f t="shared" si="6"/>
        <v>6540.8510000000006</v>
      </c>
      <c r="D16" s="1">
        <v>2171.06</v>
      </c>
      <c r="E16" s="1">
        <v>1037.8</v>
      </c>
      <c r="F16" s="22">
        <f t="shared" si="2"/>
        <v>2171.06</v>
      </c>
      <c r="G16" s="22">
        <f>E16</f>
        <v>1037.8</v>
      </c>
      <c r="H16" s="28">
        <f t="shared" si="9"/>
        <v>397.45</v>
      </c>
      <c r="I16" s="28">
        <f t="shared" si="7"/>
        <v>313.61</v>
      </c>
      <c r="J16" s="22">
        <f t="shared" si="8"/>
        <v>0</v>
      </c>
      <c r="K16" s="22">
        <v>2942.85</v>
      </c>
      <c r="L16" s="22">
        <v>2620.1070000000004</v>
      </c>
      <c r="M16" s="22">
        <f t="shared" si="4"/>
        <v>0.82400000000000018</v>
      </c>
      <c r="N16" s="1">
        <v>1925.6089999999999</v>
      </c>
      <c r="O16" s="1">
        <f t="shared" si="10"/>
        <v>6151.7099999999991</v>
      </c>
      <c r="P16" s="7">
        <v>3.45</v>
      </c>
      <c r="Q16" s="16">
        <v>56.96</v>
      </c>
      <c r="R16" s="16">
        <v>17.36</v>
      </c>
      <c r="S16" s="16">
        <v>74.319999999999993</v>
      </c>
      <c r="T16" s="7">
        <f>Q16+R16-S16</f>
        <v>0</v>
      </c>
      <c r="U16" s="7">
        <v>0</v>
      </c>
      <c r="V16" s="20">
        <v>394</v>
      </c>
      <c r="W16" s="20">
        <v>239.29</v>
      </c>
      <c r="X16" s="20">
        <v>0</v>
      </c>
      <c r="Y16" s="20">
        <f t="shared" si="1"/>
        <v>239.29</v>
      </c>
      <c r="Z16" s="20">
        <v>0</v>
      </c>
      <c r="AA16" s="20">
        <v>0</v>
      </c>
      <c r="AB16" s="20">
        <v>0.18</v>
      </c>
      <c r="AC16" s="20">
        <v>0.18</v>
      </c>
      <c r="AD16" s="20">
        <v>0.4</v>
      </c>
      <c r="AE16" s="20">
        <v>0.17699999999999999</v>
      </c>
      <c r="AF16" s="1">
        <v>0</v>
      </c>
      <c r="AG16" s="20">
        <v>3.5000000000000003E-2</v>
      </c>
      <c r="AH16" s="20">
        <v>0</v>
      </c>
      <c r="AI16" s="20">
        <v>3.2000000000000001E-2</v>
      </c>
      <c r="AJ16" s="1">
        <v>0</v>
      </c>
      <c r="AK16" s="1">
        <v>0</v>
      </c>
      <c r="AL16" s="1">
        <v>0</v>
      </c>
      <c r="AM16" s="1">
        <v>0</v>
      </c>
      <c r="AN16" s="1">
        <f>436+296+80</f>
        <v>812</v>
      </c>
    </row>
    <row r="17" spans="1:40" ht="20.100000000000001" customHeight="1">
      <c r="A17" s="1">
        <v>2021</v>
      </c>
      <c r="B17" s="1">
        <v>12</v>
      </c>
      <c r="C17" s="1">
        <f t="shared" si="6"/>
        <v>5238.0940000000001</v>
      </c>
      <c r="D17" s="1">
        <v>1453.4999999999998</v>
      </c>
      <c r="E17" s="1">
        <v>891.14</v>
      </c>
      <c r="F17" s="22">
        <f t="shared" si="2"/>
        <v>1453.4999999999998</v>
      </c>
      <c r="G17" s="22">
        <f>E17</f>
        <v>891.14</v>
      </c>
      <c r="H17" s="28">
        <f t="shared" si="9"/>
        <v>547.65</v>
      </c>
      <c r="I17" s="22">
        <f t="shared" si="7"/>
        <v>370.17</v>
      </c>
      <c r="J17" s="22">
        <f t="shared" si="8"/>
        <v>0</v>
      </c>
      <c r="K17" s="22">
        <v>2630.25</v>
      </c>
      <c r="L17" s="22">
        <v>1971.5350000000001</v>
      </c>
      <c r="M17" s="22">
        <f t="shared" si="4"/>
        <v>4.0990000000000002</v>
      </c>
      <c r="N17" s="1">
        <v>2584.3240000000001</v>
      </c>
      <c r="O17" s="1">
        <f t="shared" si="10"/>
        <v>4974.8899999999994</v>
      </c>
      <c r="P17" s="7">
        <v>2.6</v>
      </c>
      <c r="Q17" s="7">
        <v>40.74</v>
      </c>
      <c r="R17" s="7">
        <v>0</v>
      </c>
      <c r="S17" s="7">
        <v>40.74</v>
      </c>
      <c r="T17" s="7">
        <f t="shared" si="5"/>
        <v>0</v>
      </c>
      <c r="U17" s="7"/>
      <c r="V17" s="7">
        <v>545.04999999999995</v>
      </c>
      <c r="W17" s="7">
        <v>329.43</v>
      </c>
      <c r="X17" s="7">
        <v>0</v>
      </c>
      <c r="Y17" s="7">
        <f t="shared" si="1"/>
        <v>329.43</v>
      </c>
      <c r="Z17" s="7">
        <v>0</v>
      </c>
      <c r="AA17" s="1">
        <v>0</v>
      </c>
      <c r="AB17" s="1">
        <v>3.5390000000000001</v>
      </c>
      <c r="AC17" s="1">
        <v>3.5390000000000001</v>
      </c>
      <c r="AD17" s="1">
        <v>0.32</v>
      </c>
      <c r="AE17" s="1">
        <v>0.17199999999999999</v>
      </c>
      <c r="AF17" s="1">
        <v>0</v>
      </c>
      <c r="AG17" s="1">
        <v>3.5000000000000003E-2</v>
      </c>
      <c r="AH17" s="7">
        <v>0</v>
      </c>
      <c r="AI17" s="1">
        <v>3.3000000000000002E-2</v>
      </c>
      <c r="AJ17" s="1">
        <v>0</v>
      </c>
      <c r="AK17" s="1">
        <v>0</v>
      </c>
      <c r="AL17" s="1">
        <v>0</v>
      </c>
      <c r="AM17" s="1">
        <v>0</v>
      </c>
      <c r="AN17" s="1">
        <f>180+73+372</f>
        <v>625</v>
      </c>
    </row>
    <row r="18" spans="1:40" ht="20.100000000000001" customHeight="1">
      <c r="A18" s="2" t="s">
        <v>3</v>
      </c>
      <c r="B18" s="3"/>
      <c r="C18" s="3">
        <f>SUM(C6:C17)</f>
        <v>93670.862999999998</v>
      </c>
      <c r="D18" s="3">
        <v>29636.66</v>
      </c>
      <c r="E18" s="3">
        <v>16520.059999999998</v>
      </c>
      <c r="F18" s="3">
        <f t="shared" ref="F18:I18" si="11">SUM(F6:F17)</f>
        <v>29636.66</v>
      </c>
      <c r="G18" s="3">
        <f t="shared" si="11"/>
        <v>25289.859999999997</v>
      </c>
      <c r="H18" s="3">
        <f t="shared" si="11"/>
        <v>7961.072000000001</v>
      </c>
      <c r="I18" s="3">
        <f t="shared" si="11"/>
        <v>2718.34</v>
      </c>
      <c r="J18" s="3"/>
      <c r="K18" s="3">
        <f>SUM(K6:K17)</f>
        <v>28553.109999999997</v>
      </c>
      <c r="L18" s="3">
        <f t="shared" ref="L18:M18" si="12">SUM(L6:L17)</f>
        <v>28041.937999999995</v>
      </c>
      <c r="M18" s="3">
        <f t="shared" si="12"/>
        <v>22.993000000000002</v>
      </c>
      <c r="N18" s="3"/>
      <c r="O18" s="3">
        <f>SUM(O6:O17)</f>
        <v>74709.83</v>
      </c>
      <c r="P18" s="17">
        <f>SUM(P6:P17)</f>
        <v>98.05</v>
      </c>
      <c r="Q18" s="17">
        <f t="shared" ref="Q18:AI18" si="13">SUM(Q6:Q17)</f>
        <v>945.56</v>
      </c>
      <c r="R18" s="17"/>
      <c r="S18" s="17">
        <f t="shared" si="13"/>
        <v>1093.68</v>
      </c>
      <c r="T18" s="17"/>
      <c r="U18" s="17">
        <f t="shared" si="13"/>
        <v>0</v>
      </c>
      <c r="V18" s="17">
        <f t="shared" si="13"/>
        <v>5968.7</v>
      </c>
      <c r="W18" s="17">
        <f t="shared" si="13"/>
        <v>3292.97</v>
      </c>
      <c r="X18" s="17"/>
      <c r="Y18" s="17">
        <f t="shared" si="13"/>
        <v>3285.5399999999995</v>
      </c>
      <c r="Z18" s="17">
        <f t="shared" si="13"/>
        <v>19.04</v>
      </c>
      <c r="AA18" s="17"/>
      <c r="AB18" s="17">
        <f t="shared" si="13"/>
        <v>15.608999999999998</v>
      </c>
      <c r="AC18" s="17">
        <f t="shared" si="13"/>
        <v>15.608999999999998</v>
      </c>
      <c r="AD18" s="17">
        <f t="shared" si="13"/>
        <v>5.3020000000000014</v>
      </c>
      <c r="AE18" s="17">
        <f t="shared" si="13"/>
        <v>1.2999999999999998</v>
      </c>
      <c r="AF18" s="17">
        <f t="shared" si="13"/>
        <v>0</v>
      </c>
      <c r="AG18" s="17">
        <f t="shared" si="13"/>
        <v>0.43200000000000005</v>
      </c>
      <c r="AH18" s="17">
        <f t="shared" si="13"/>
        <v>233.44200000000001</v>
      </c>
      <c r="AI18" s="17">
        <f t="shared" si="13"/>
        <v>0.35000000000000009</v>
      </c>
      <c r="AJ18" s="17">
        <f t="shared" ref="AJ18:AN18" si="14">SUM(AJ6:AJ17)</f>
        <v>0</v>
      </c>
      <c r="AK18" s="17">
        <f t="shared" si="14"/>
        <v>0</v>
      </c>
      <c r="AL18" s="17">
        <f t="shared" si="14"/>
        <v>0</v>
      </c>
      <c r="AM18" s="17">
        <f t="shared" si="14"/>
        <v>0</v>
      </c>
      <c r="AN18" s="17">
        <f t="shared" si="14"/>
        <v>8483</v>
      </c>
    </row>
    <row r="19" spans="1:40">
      <c r="D19" s="29"/>
      <c r="E19" s="29"/>
    </row>
    <row r="21" spans="1:40">
      <c r="J21" s="24"/>
      <c r="K21" s="23"/>
    </row>
    <row r="22" spans="1:40">
      <c r="J22" s="23"/>
      <c r="K22" s="23"/>
      <c r="Q22" s="59"/>
    </row>
    <row r="23" spans="1:40">
      <c r="J23" s="23"/>
      <c r="K23" s="23"/>
    </row>
    <row r="24" spans="1:40">
      <c r="J24" s="23"/>
      <c r="K24" s="23"/>
    </row>
  </sheetData>
  <mergeCells count="15">
    <mergeCell ref="D19:E19"/>
    <mergeCell ref="A1:AN1"/>
    <mergeCell ref="O3:O5"/>
    <mergeCell ref="P3:AM3"/>
    <mergeCell ref="AN3:AN5"/>
    <mergeCell ref="L3:M4"/>
    <mergeCell ref="A2:D2"/>
    <mergeCell ref="A3:A5"/>
    <mergeCell ref="B3:B5"/>
    <mergeCell ref="C3:C5"/>
    <mergeCell ref="K3:K5"/>
    <mergeCell ref="N3:N5"/>
    <mergeCell ref="J3:J5"/>
    <mergeCell ref="D3:E4"/>
    <mergeCell ref="F3:I4"/>
  </mergeCells>
  <phoneticPr fontId="2" type="noConversion"/>
  <pageMargins left="0.59055118110236227" right="0.47244094488188981" top="0.74803149606299213" bottom="0.74803149606299213" header="0.31496062992125984" footer="0.31496062992125984"/>
  <pageSetup paperSize="9" scale="4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2022-09-19T05:46:15Z</dcterms:modified>
</cp:coreProperties>
</file>